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ozdělení peněz" sheetId="1" r:id="rId4"/>
    <sheet state="visible" name="Toky peněz" sheetId="2" r:id="rId5"/>
    <sheet state="visible" name="Logika a poznámky" sheetId="3" r:id="rId6"/>
  </sheets>
  <definedNames/>
  <calcPr/>
  <extLst>
    <ext uri="GoogleSheetsCustomDataVersion2">
      <go:sheetsCustomData xmlns:go="http://customooxmlschemas.google.com/" r:id="rId7" roundtripDataChecksum="JRL2HmknM1X8l7rq/BzBeyMYWSuz6aHdPiOWZNzUr2I="/>
    </ext>
  </extLst>
</workbook>
</file>

<file path=xl/sharedStrings.xml><?xml version="1.0" encoding="utf-8"?>
<sst xmlns="http://schemas.openxmlformats.org/spreadsheetml/2006/main" count="149" uniqueCount="112">
  <si>
    <t>Logika systému a poznámky</t>
  </si>
  <si>
    <t>Měsíční rozdělení peněz v páru</t>
  </si>
  <si>
    <t>Toky peněz – kdo, kolik, kam</t>
  </si>
  <si>
    <t>PRINCIP</t>
  </si>
  <si>
    <t>Domácnost i rezerva jsou financovány PROPORČNĚ – muž s vyšším příjmem nese větší část. Pro osobní kapesné a investice si každý drží samostatnou kontrolu, ale investice jsou SYMETRIZOVANÉ převodem od muže.</t>
  </si>
  <si>
    <t>Přehled všech měsíčních převodů. Vazba na list 'Rozdělení peněz'.</t>
  </si>
  <si>
    <t>Modře = vstupní hodnoty (uprav dle potřeby)   |   Černě = výpočty   |   Žlutě = klíčové parametry</t>
  </si>
  <si>
    <t>4 TYPY ÚČTŮ</t>
  </si>
  <si>
    <t>#</t>
  </si>
  <si>
    <t>1. ČISTÉ PŘÍJMY</t>
  </si>
  <si>
    <t>1) Účet D (Domácnost) – společný, kryje výdaje – hodnota v sekci 2.</t>
  </si>
  <si>
    <t>2) Účet R (Rezerva) – společný, cíl v sekci 2. Po dosažení buď stop, nebo dovolená/další cíl.</t>
  </si>
  <si>
    <t>3) Kapesné – vlastní účty. Bez schvalování druhého.</t>
  </si>
  <si>
    <t>Od koho</t>
  </si>
  <si>
    <t>4) Investiční účty – oba mají vlastní, muž pomáhá ženinu růst symetrizací.</t>
  </si>
  <si>
    <t>-&gt;</t>
  </si>
  <si>
    <t>Kam (účet)</t>
  </si>
  <si>
    <t>PROČ SYMETRIZACE INVESTIC</t>
  </si>
  <si>
    <t>Osoba</t>
  </si>
  <si>
    <t>Žena má nižší příjem, ale rodině přispívá i péčí. Aby po 10-20 letech nebyla finančně závislá (rozvod, ovdovění, změna života), roste jí vlastní investiční portfolio srovnatelně s mužovým. Klíčový nástroj psychologické i praktické rovnosti.</t>
  </si>
  <si>
    <t>Částka/měs.</t>
  </si>
  <si>
    <t>Čistý příjem/měs.</t>
  </si>
  <si>
    <t>KDYŽ ROZDÍL V KONTROLE NENÍ 0</t>
  </si>
  <si>
    <t>Poznámka</t>
  </si>
  <si>
    <t>Rozdíl = neomalované peníze. Buď je přidej ke kapesnému, k investicím, nebo je nech jako měsíční buffer. Aktuální nastavení nechává oběma ~5 tis nealokovaných.</t>
  </si>
  <si>
    <t>KDY UPRAVIT</t>
  </si>
  <si>
    <t>• Změna příjmu → sekce 1</t>
  </si>
  <si>
    <t>Muž</t>
  </si>
  <si>
    <t>• Změna výdajů domácnosti → sub-řádek pod Účtem D (sekce 2)</t>
  </si>
  <si>
    <t>• Změna cíle rezervy → sub-řádek pod Účtem R (sekce 2)</t>
  </si>
  <si>
    <t>• Po dosažení rezervy → snížit vklad na R a přesměrovat na investice/dovolenou</t>
  </si>
  <si>
    <t>Účet D (Domácnost)</t>
  </si>
  <si>
    <t>• Přírůstek příjmu ženy → zvýšit její vklad na R (proporčně) a upravit symetrizaci</t>
  </si>
  <si>
    <t>VARIANTY K ZVÁŽENÍ</t>
  </si>
  <si>
    <t>A) Plná symetrie investic: muž pošle 15 tis ženě + 5 tis sobě, žena 10 tis sobě → oba IÚ +15 tis/měs., 0 buffer.</t>
  </si>
  <si>
    <t>B) Zvýšit kapesné (muž 15, žena 10) → 0 buffer, méně na investice.</t>
  </si>
  <si>
    <t>C) Zrychlit rezervu: kapesné a investice odsunout, dokud není cíl (2-3 měs. rozdíl).</t>
  </si>
  <si>
    <t>Hlavní živitel</t>
  </si>
  <si>
    <t>POZOR NA</t>
  </si>
  <si>
    <t>Žena</t>
  </si>
  <si>
    <t>• Právní rámec – SJM (společné jmění manželů). Investiční účet na jméno jednoho stále může spadat do SJM. Konzultovat s právníkem/notářem.</t>
  </si>
  <si>
    <t>• Psychologii – symetrizace je gesto, ne dluh. Nesmí se to nikdy hodit k „ale já jsem ti dal…"</t>
  </si>
  <si>
    <t>Doma s dětmi, částečný úvazek</t>
  </si>
  <si>
    <t>Celkem do domácnosti</t>
  </si>
  <si>
    <t>Kryje výdaje domácnosti</t>
  </si>
  <si>
    <t>• Kartu Klontz – rozdílné money scripts obou partnerů. Přizpůsobit komunikaci.</t>
  </si>
  <si>
    <t>Nepřispívá - nižší příjem</t>
  </si>
  <si>
    <t>Účet R (Rezerva)</t>
  </si>
  <si>
    <t>Do dosažení cíle, pak volitelně dovolená</t>
  </si>
  <si>
    <t>2. PARAMETRY (KOLIK KAM POSÍLAT)</t>
  </si>
  <si>
    <t>Položka</t>
  </si>
  <si>
    <t>Muž posílá</t>
  </si>
  <si>
    <t>Žena posílá</t>
  </si>
  <si>
    <t>Součet / Kontrola</t>
  </si>
  <si>
    <t>Kapesné muže</t>
  </si>
  <si>
    <t>Účet D – Domácnost</t>
  </si>
  <si>
    <t>Osobní útrata bez schvalování</t>
  </si>
  <si>
    <t>Kapesné ženy</t>
  </si>
  <si>
    <t>Investiční účet muže</t>
  </si>
  <si>
    <t>Muž kryje celé výdaje. Žena nepřispívá – nižší příjem.</t>
  </si>
  <si>
    <t xml:space="preserve">   ↳ Výdaje domácnosti / měs.</t>
  </si>
  <si>
    <t>Vlastní investice</t>
  </si>
  <si>
    <t>Investiční účet ŽENY</t>
  </si>
  <si>
    <t>SYMETRIZACE - muž doplňuje ženě</t>
  </si>
  <si>
    <t>Nájem, energie, jídlo, děti… Součet vkladů na D musí pokrýt výdaje.</t>
  </si>
  <si>
    <t>Účet R – Rezerva</t>
  </si>
  <si>
    <t>Investiční účet ženy</t>
  </si>
  <si>
    <t>Vlastní vklad ženy</t>
  </si>
  <si>
    <t>Muž odchází</t>
  </si>
  <si>
    <t>Přispívají oba proporčně. Po dosažení cíle stop / dovolená.</t>
  </si>
  <si>
    <t xml:space="preserve">   ↳ Cílová rezerva (celkem)</t>
  </si>
  <si>
    <t>Žena odchází</t>
  </si>
  <si>
    <t>Doporučeno 6× výdaje domácnosti. Zde 300 000 = 6 × 50 000.</t>
  </si>
  <si>
    <t>Kapesné (vlastní účet)</t>
  </si>
  <si>
    <t>Každý si nechává pro sebe – bez schvalování.</t>
  </si>
  <si>
    <t>Investice – muž na svůj IÚ</t>
  </si>
  <si>
    <t>Muž na svém investičním účtu.</t>
  </si>
  <si>
    <t>Investice – muž → ženě na její IÚ</t>
  </si>
  <si>
    <t>Symetrizace investic – muž doplňuje ženě.</t>
  </si>
  <si>
    <t>Investice – žena na svůj IÚ</t>
  </si>
  <si>
    <t>Ženin vlastní vklad.</t>
  </si>
  <si>
    <t>CELKEM ODCHOD</t>
  </si>
  <si>
    <t>3. KONTROLA (příjem vs. alokace)</t>
  </si>
  <si>
    <t>Příjem</t>
  </si>
  <si>
    <t>Alokováno</t>
  </si>
  <si>
    <t>Rozdíl (neomalované)</t>
  </si>
  <si>
    <t>Status</t>
  </si>
  <si>
    <t>4. PŘEHLED ÚČTŮ – měsíční přírůstek</t>
  </si>
  <si>
    <t>Účet</t>
  </si>
  <si>
    <t>Vlastník</t>
  </si>
  <si>
    <t>Příjem/měs.</t>
  </si>
  <si>
    <t>Přírůstek/měs.</t>
  </si>
  <si>
    <t>Účel</t>
  </si>
  <si>
    <t>Společný</t>
  </si>
  <si>
    <t>Vklady kryjí výdaje domácnosti.</t>
  </si>
  <si>
    <t>Cíl viz sekce 2.</t>
  </si>
  <si>
    <t>Kapesné – muž</t>
  </si>
  <si>
    <t>Osobní útrata bez schvalování.</t>
  </si>
  <si>
    <t>Kapesné – žena</t>
  </si>
  <si>
    <t>Vlastní portfolio muže.</t>
  </si>
  <si>
    <t>Od muže + od ženy (symetrizace).</t>
  </si>
  <si>
    <t>5. VÝVOJ REZERVY – kdy bude plná</t>
  </si>
  <si>
    <t>Cíl rezervy (z parametrů)</t>
  </si>
  <si>
    <t>Měsíční přírůstek</t>
  </si>
  <si>
    <t>Doba do naplnění</t>
  </si>
  <si>
    <t>Vývoj po měsících:</t>
  </si>
  <si>
    <t>Měsíc</t>
  </si>
  <si>
    <t>Přírůstek</t>
  </si>
  <si>
    <t>Kumulativně</t>
  </si>
  <si>
    <t>% cíle</t>
  </si>
  <si>
    <t>Stav</t>
  </si>
  <si>
    <t>Po dosažení cíle mohou přesměrovat 25 tis/měs. na dovolenou, další investice, nebo splátku hypotéky.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</si>
</sst>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&quot; Kč&quot;;[RED]\-#,##0&quot; Kč&quot;;\-"/>
    <numFmt numFmtId="165" formatCode="0.0%"/>
  </numFmts>
  <fonts count="14">
    <font>
      <sz val="11.0"/>
      <color theme="1"/>
      <name val="Calibri"/>
      <scheme val="minor"/>
    </font>
    <font>
      <b/>
      <sz val="14.0"/>
      <color rgb="FFFFFFFF"/>
      <name val="Arial"/>
    </font>
    <font>
      <sz val="10.0"/>
      <color theme="1"/>
      <name val="Arial"/>
    </font>
    <font/>
    <font>
      <b/>
      <sz val="12.0"/>
      <color rgb="FF2F5597"/>
      <name val="Arial"/>
    </font>
    <font>
      <i/>
      <sz val="9.0"/>
      <color rgb="FF595959"/>
      <name val="Arial"/>
    </font>
    <font>
      <b/>
      <sz val="11.0"/>
      <color rgb="FF000000"/>
      <name val="Arial"/>
    </font>
    <font>
      <b/>
      <sz val="12.0"/>
      <color rgb="FFFFFFFF"/>
      <name val="Arial"/>
    </font>
    <font>
      <sz val="11.0"/>
      <color rgb="FF000000"/>
      <name val="Arial"/>
    </font>
    <font>
      <sz val="11.0"/>
      <color rgb="FF0000FF"/>
      <name val="Arial"/>
    </font>
    <font>
      <sz val="11.0"/>
      <color theme="1"/>
      <name val="Calibri"/>
    </font>
    <font>
      <sz val="11.0"/>
      <color rgb="FF008000"/>
      <name val="Arial"/>
    </font>
    <font>
      <i/>
      <sz val="10.0"/>
      <color rgb="FF595959"/>
      <name val="Arial"/>
    </font>
    <font>
      <b/>
      <sz val="11.0"/>
      <color rgb="FF0000FF"/>
      <name val="Arial"/>
    </font>
  </fonts>
  <fills count="9">
    <fill>
      <patternFill patternType="none"/>
    </fill>
    <fill>
      <patternFill patternType="lightGray"/>
    </fill>
    <fill>
      <patternFill patternType="solid">
        <fgColor rgb="FF2F5597"/>
        <bgColor rgb="FF2F5597"/>
      </patternFill>
    </fill>
    <fill>
      <patternFill patternType="solid">
        <fgColor rgb="FFD9E1F2"/>
        <bgColor rgb="FFD9E1F2"/>
      </patternFill>
    </fill>
    <fill>
      <patternFill patternType="solid">
        <fgColor rgb="FFFFFF99"/>
        <bgColor rgb="FFFFFF99"/>
      </patternFill>
    </fill>
    <fill>
      <patternFill patternType="solid">
        <fgColor rgb="FFF2F2F2"/>
        <bgColor rgb="FFF2F2F2"/>
      </patternFill>
    </fill>
    <fill>
      <patternFill patternType="solid">
        <fgColor rgb="FFFAFAFA"/>
        <bgColor rgb="FFFAFAFA"/>
      </patternFill>
    </fill>
    <fill>
      <patternFill patternType="solid">
        <fgColor rgb="FFFCE4D6"/>
        <bgColor rgb="FFFCE4D6"/>
      </patternFill>
    </fill>
    <fill>
      <patternFill patternType="solid">
        <fgColor rgb="FFE2EFDA"/>
        <bgColor rgb="FFE2EFDA"/>
      </patternFill>
    </fill>
  </fills>
  <borders count="6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shrinkToFit="0" vertical="top" wrapText="1"/>
    </xf>
    <xf borderId="3" fillId="0" fontId="3" numFmtId="0" xfId="0" applyBorder="1" applyFont="1"/>
    <xf borderId="0" fillId="0" fontId="4" numFmtId="0" xfId="0" applyAlignment="1" applyFont="1">
      <alignment shrinkToFit="0" vertical="bottom" wrapText="0"/>
    </xf>
    <xf borderId="4" fillId="0" fontId="3" numFmtId="0" xfId="0" applyBorder="1" applyFont="1"/>
    <xf borderId="0" fillId="0" fontId="5" numFmtId="0" xfId="0" applyAlignment="1" applyFont="1">
      <alignment shrinkToFit="0" vertical="bottom" wrapText="0"/>
    </xf>
    <xf borderId="5" fillId="3" fontId="6" numFmtId="0" xfId="0" applyAlignment="1" applyBorder="1" applyFill="1" applyFont="1">
      <alignment horizontal="center" shrinkToFit="0" vertical="center" wrapText="1"/>
    </xf>
    <xf borderId="2" fillId="2" fontId="7" numFmtId="0" xfId="0" applyAlignment="1" applyBorder="1" applyFont="1">
      <alignment horizontal="left" shrinkToFit="0" vertical="center" wrapText="1"/>
    </xf>
    <xf borderId="5" fillId="3" fontId="6" numFmtId="0" xfId="0" applyAlignment="1" applyBorder="1" applyFont="1">
      <alignment horizontal="right" shrinkToFit="0" vertical="center" wrapText="0"/>
    </xf>
    <xf borderId="5" fillId="0" fontId="8" numFmtId="0" xfId="0" applyAlignment="1" applyBorder="1" applyFont="1">
      <alignment horizontal="center" shrinkToFit="0" vertical="center" wrapText="1"/>
    </xf>
    <xf borderId="5" fillId="0" fontId="8" numFmtId="0" xfId="0" applyAlignment="1" applyBorder="1" applyFont="1">
      <alignment shrinkToFit="0" vertical="bottom" wrapText="0"/>
    </xf>
    <xf borderId="5" fillId="0" fontId="6" numFmtId="0" xfId="0" applyAlignment="1" applyBorder="1" applyFont="1">
      <alignment horizontal="center" shrinkToFit="0" vertical="center" wrapText="1"/>
    </xf>
    <xf borderId="5" fillId="4" fontId="9" numFmtId="164" xfId="0" applyAlignment="1" applyBorder="1" applyFill="1" applyFont="1" applyNumberFormat="1">
      <alignment horizontal="right" shrinkToFit="0" vertical="center" wrapText="0"/>
    </xf>
    <xf borderId="5" fillId="0" fontId="10" numFmtId="0" xfId="0" applyAlignment="1" applyBorder="1" applyFont="1">
      <alignment shrinkToFit="0" vertical="bottom" wrapText="0"/>
    </xf>
    <xf borderId="5" fillId="0" fontId="11" numFmtId="164" xfId="0" applyAlignment="1" applyBorder="1" applyFont="1" applyNumberFormat="1">
      <alignment horizontal="right" shrinkToFit="0" vertical="center" wrapText="0"/>
    </xf>
    <xf borderId="5" fillId="0" fontId="6" numFmtId="0" xfId="0" applyAlignment="1" applyBorder="1" applyFont="1">
      <alignment shrinkToFit="0" vertical="bottom" wrapText="0"/>
    </xf>
    <xf borderId="5" fillId="5" fontId="6" numFmtId="164" xfId="0" applyAlignment="1" applyBorder="1" applyFill="1" applyFont="1" applyNumberFormat="1">
      <alignment horizontal="right" shrinkToFit="0" vertical="center" wrapText="0"/>
    </xf>
    <xf borderId="5" fillId="3" fontId="6" numFmtId="164" xfId="0" applyAlignment="1" applyBorder="1" applyFont="1" applyNumberFormat="1">
      <alignment horizontal="right" shrinkToFit="0" vertical="center" wrapText="0"/>
    </xf>
    <xf borderId="5" fillId="0" fontId="6" numFmtId="164" xfId="0" applyAlignment="1" applyBorder="1" applyFont="1" applyNumberFormat="1">
      <alignment horizontal="right" shrinkToFit="0" vertical="center" wrapText="0"/>
    </xf>
    <xf borderId="5" fillId="6" fontId="12" numFmtId="0" xfId="0" applyAlignment="1" applyBorder="1" applyFill="1" applyFont="1">
      <alignment horizontal="left" shrinkToFit="0" vertical="center" wrapText="1"/>
    </xf>
    <xf borderId="5" fillId="4" fontId="13" numFmtId="164" xfId="0" applyAlignment="1" applyBorder="1" applyFont="1" applyNumberFormat="1">
      <alignment horizontal="right" shrinkToFit="0" vertical="center" wrapText="0"/>
    </xf>
    <xf borderId="5" fillId="7" fontId="8" numFmtId="0" xfId="0" applyAlignment="1" applyBorder="1" applyFill="1" applyFont="1">
      <alignment horizontal="center" shrinkToFit="0" vertical="center" wrapText="1"/>
    </xf>
    <xf borderId="5" fillId="6" fontId="10" numFmtId="164" xfId="0" applyAlignment="1" applyBorder="1" applyFont="1" applyNumberFormat="1">
      <alignment horizontal="right" shrinkToFit="0" vertical="center" wrapText="0"/>
    </xf>
    <xf borderId="5" fillId="7" fontId="8" numFmtId="0" xfId="0" applyAlignment="1" applyBorder="1" applyFont="1">
      <alignment shrinkToFit="0" vertical="bottom" wrapText="0"/>
    </xf>
    <xf borderId="5" fillId="7" fontId="6" numFmtId="0" xfId="0" applyAlignment="1" applyBorder="1" applyFont="1">
      <alignment horizontal="center" shrinkToFit="0" vertical="center" wrapText="1"/>
    </xf>
    <xf borderId="5" fillId="7" fontId="11" numFmtId="164" xfId="0" applyAlignment="1" applyBorder="1" applyFont="1" applyNumberFormat="1">
      <alignment horizontal="right" shrinkToFit="0" vertical="center" wrapText="0"/>
    </xf>
    <xf borderId="5" fillId="6" fontId="6" numFmtId="0" xfId="0" applyAlignment="1" applyBorder="1" applyFont="1">
      <alignment horizontal="center" shrinkToFit="0" vertical="center" wrapText="1"/>
    </xf>
    <xf borderId="5" fillId="6" fontId="12" numFmtId="0" xfId="0" applyAlignment="1" applyBorder="1" applyFont="1">
      <alignment shrinkToFit="0" vertical="bottom" wrapText="0"/>
    </xf>
    <xf borderId="0" fillId="0" fontId="6" numFmtId="0" xfId="0" applyAlignment="1" applyFont="1">
      <alignment shrinkToFit="0" vertical="bottom" wrapText="0"/>
    </xf>
    <xf borderId="1" fillId="5" fontId="6" numFmtId="164" xfId="0" applyAlignment="1" applyBorder="1" applyFont="1" applyNumberFormat="1">
      <alignment shrinkToFit="0" vertical="bottom" wrapText="0"/>
    </xf>
    <xf borderId="0" fillId="0" fontId="8" numFmtId="0" xfId="0" applyAlignment="1" applyFont="1">
      <alignment shrinkToFit="0" vertical="bottom" wrapText="0"/>
    </xf>
    <xf borderId="5" fillId="4" fontId="9" numFmtId="164" xfId="0" applyAlignment="1" applyBorder="1" applyFont="1" applyNumberFormat="1">
      <alignment horizontal="right" readingOrder="0" shrinkToFit="0" vertical="center" wrapText="0"/>
    </xf>
    <xf borderId="5" fillId="0" fontId="10" numFmtId="164" xfId="0" applyAlignment="1" applyBorder="1" applyFont="1" applyNumberFormat="1">
      <alignment horizontal="right" shrinkToFit="0" vertical="center" wrapText="0"/>
    </xf>
    <xf borderId="5" fillId="8" fontId="6" numFmtId="164" xfId="0" applyAlignment="1" applyBorder="1" applyFill="1" applyFont="1" applyNumberFormat="1">
      <alignment horizontal="right" shrinkToFit="0" vertical="center" wrapText="0"/>
    </xf>
    <xf borderId="5" fillId="0" fontId="8" numFmtId="164" xfId="0" applyAlignment="1" applyBorder="1" applyFont="1" applyNumberFormat="1">
      <alignment horizontal="right" shrinkToFit="0" vertical="center" wrapText="0"/>
    </xf>
    <xf borderId="5" fillId="0" fontId="11" numFmtId="164" xfId="0" applyAlignment="1" applyBorder="1" applyFont="1" applyNumberFormat="1">
      <alignment shrinkToFit="0" vertical="bottom" wrapText="0"/>
    </xf>
    <xf borderId="5" fillId="0" fontId="8" numFmtId="164" xfId="0" applyAlignment="1" applyBorder="1" applyFont="1" applyNumberFormat="1">
      <alignment shrinkToFit="0" vertical="bottom" wrapText="0"/>
    </xf>
    <xf borderId="5" fillId="8" fontId="6" numFmtId="0" xfId="0" applyAlignment="1" applyBorder="1" applyFont="1">
      <alignment shrinkToFit="0" vertical="bottom" wrapText="0"/>
    </xf>
    <xf borderId="5" fillId="0" fontId="8" numFmtId="165" xfId="0" applyAlignment="1" applyBorder="1" applyFont="1" applyNumberFormat="1">
      <alignment horizontal="right" shrinkToFit="0" vertical="center" wrapText="0"/>
    </xf>
    <xf borderId="0" fillId="0" fontId="12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0"/>
    <col customWidth="1" min="2" max="2" width="36.0"/>
    <col customWidth="1" min="3" max="4" width="18.0"/>
    <col customWidth="1" min="5" max="5" width="22.0"/>
    <col customWidth="1" min="6" max="6" width="42.0"/>
    <col customWidth="1" min="7" max="26" width="8.71"/>
  </cols>
  <sheetData>
    <row r="2" ht="27.75" customHeight="1">
      <c r="B2" s="2" t="s">
        <v>1</v>
      </c>
      <c r="C2" s="4"/>
      <c r="D2" s="4"/>
      <c r="E2" s="4"/>
      <c r="F2" s="6"/>
    </row>
    <row r="3">
      <c r="B3" s="7" t="s">
        <v>6</v>
      </c>
    </row>
    <row r="5" ht="21.75" customHeight="1">
      <c r="B5" s="9" t="s">
        <v>9</v>
      </c>
      <c r="C5" s="4"/>
      <c r="D5" s="4"/>
      <c r="E5" s="4"/>
      <c r="F5" s="6"/>
    </row>
    <row r="6">
      <c r="B6" s="8" t="s">
        <v>18</v>
      </c>
      <c r="C6" s="10" t="s">
        <v>21</v>
      </c>
      <c r="D6" s="8"/>
      <c r="E6" s="8"/>
      <c r="F6" s="8" t="s">
        <v>23</v>
      </c>
    </row>
    <row r="7">
      <c r="B7" s="12" t="s">
        <v>27</v>
      </c>
      <c r="C7" s="14">
        <v>100000.0</v>
      </c>
      <c r="D7" s="15"/>
      <c r="E7" s="15"/>
      <c r="F7" s="12" t="s">
        <v>37</v>
      </c>
    </row>
    <row r="8">
      <c r="B8" s="12" t="s">
        <v>39</v>
      </c>
      <c r="C8" s="14">
        <v>20000.0</v>
      </c>
      <c r="D8" s="15"/>
      <c r="E8" s="15"/>
      <c r="F8" s="12" t="s">
        <v>42</v>
      </c>
    </row>
    <row r="9">
      <c r="B9" s="17" t="s">
        <v>43</v>
      </c>
      <c r="C9" s="18">
        <f>C7+C8</f>
        <v>120000</v>
      </c>
      <c r="D9" s="15"/>
      <c r="E9" s="15"/>
      <c r="F9" s="15"/>
    </row>
    <row r="12" ht="21.75" customHeight="1">
      <c r="B12" s="9" t="s">
        <v>49</v>
      </c>
      <c r="C12" s="4"/>
      <c r="D12" s="4"/>
      <c r="E12" s="4"/>
      <c r="F12" s="6"/>
    </row>
    <row r="13">
      <c r="B13" s="8" t="s">
        <v>50</v>
      </c>
      <c r="C13" s="19" t="s">
        <v>51</v>
      </c>
      <c r="D13" s="19" t="s">
        <v>52</v>
      </c>
      <c r="E13" s="19" t="s">
        <v>53</v>
      </c>
      <c r="F13" s="8" t="s">
        <v>23</v>
      </c>
    </row>
    <row r="14">
      <c r="B14" s="12" t="s">
        <v>55</v>
      </c>
      <c r="C14" s="14">
        <v>50000.0</v>
      </c>
      <c r="D14" s="14">
        <v>0.0</v>
      </c>
      <c r="E14" s="20">
        <f>C14+D14</f>
        <v>50000</v>
      </c>
      <c r="F14" s="12" t="s">
        <v>59</v>
      </c>
    </row>
    <row r="15">
      <c r="B15" s="21" t="s">
        <v>60</v>
      </c>
      <c r="C15" s="22">
        <v>50000.0</v>
      </c>
      <c r="D15" s="24"/>
      <c r="E15" s="28" t="str">
        <f>IF(E14&gt;=C15,"OK - pokryto","POZOR: chybi "&amp;TEXT(C15-E14,"#,##0")&amp;" Kc")</f>
        <v>OK - pokryto</v>
      </c>
      <c r="F15" s="29" t="s">
        <v>64</v>
      </c>
    </row>
    <row r="16">
      <c r="B16" s="12" t="s">
        <v>65</v>
      </c>
      <c r="C16" s="14">
        <v>20000.0</v>
      </c>
      <c r="D16" s="14">
        <v>5000.0</v>
      </c>
      <c r="E16" s="20">
        <f>C16+D16</f>
        <v>25000</v>
      </c>
      <c r="F16" s="12" t="s">
        <v>69</v>
      </c>
    </row>
    <row r="17">
      <c r="B17" s="21" t="s">
        <v>70</v>
      </c>
      <c r="C17" s="22">
        <v>300000.0</v>
      </c>
      <c r="D17" s="24"/>
      <c r="E17" s="28" t="str">
        <f>IF(E16=0,"-",ROUNDUP(C17/E16,0)&amp;" mes. do cile")</f>
        <v>12 mes. do cile</v>
      </c>
      <c r="F17" s="29" t="s">
        <v>72</v>
      </c>
    </row>
    <row r="18">
      <c r="B18" s="12" t="s">
        <v>73</v>
      </c>
      <c r="C18" s="33">
        <v>15000.0</v>
      </c>
      <c r="D18" s="33">
        <v>10000.0</v>
      </c>
      <c r="E18" s="20">
        <f>C18+D18</f>
        <v>25000</v>
      </c>
      <c r="F18" s="12" t="s">
        <v>74</v>
      </c>
    </row>
    <row r="19">
      <c r="B19" s="12" t="s">
        <v>75</v>
      </c>
      <c r="C19" s="14">
        <v>10000.0</v>
      </c>
      <c r="D19" s="34"/>
      <c r="E19" s="20">
        <f t="shared" ref="E19:E20" si="1">C19</f>
        <v>10000</v>
      </c>
      <c r="F19" s="12" t="s">
        <v>76</v>
      </c>
    </row>
    <row r="20">
      <c r="B20" s="12" t="s">
        <v>77</v>
      </c>
      <c r="C20" s="14">
        <v>5000.0</v>
      </c>
      <c r="D20" s="34"/>
      <c r="E20" s="20">
        <f t="shared" si="1"/>
        <v>5000</v>
      </c>
      <c r="F20" s="12" t="s">
        <v>78</v>
      </c>
    </row>
    <row r="21" ht="15.75" customHeight="1">
      <c r="B21" s="12" t="s">
        <v>79</v>
      </c>
      <c r="C21" s="34"/>
      <c r="D21" s="14">
        <v>5000.0</v>
      </c>
      <c r="E21" s="20">
        <f>D21</f>
        <v>5000</v>
      </c>
      <c r="F21" s="12" t="s">
        <v>80</v>
      </c>
    </row>
    <row r="22" ht="15.75" customHeight="1">
      <c r="B22" s="17" t="s">
        <v>81</v>
      </c>
      <c r="C22" s="18">
        <f>C14+C16+C18+C19+C20</f>
        <v>100000</v>
      </c>
      <c r="D22" s="18">
        <f>D14+D16+D18+D21</f>
        <v>20000</v>
      </c>
      <c r="E22" s="18">
        <f>C22+D22</f>
        <v>120000</v>
      </c>
      <c r="F22" s="15"/>
    </row>
    <row r="23" ht="15.75" customHeight="1"/>
    <row r="24" ht="21.75" customHeight="1">
      <c r="B24" s="9" t="s">
        <v>82</v>
      </c>
      <c r="C24" s="4"/>
      <c r="D24" s="4"/>
      <c r="E24" s="4"/>
      <c r="F24" s="6"/>
    </row>
    <row r="25" ht="15.75" customHeight="1">
      <c r="B25" s="8" t="s">
        <v>18</v>
      </c>
      <c r="C25" s="19" t="s">
        <v>83</v>
      </c>
      <c r="D25" s="19" t="s">
        <v>84</v>
      </c>
      <c r="E25" s="35" t="s">
        <v>85</v>
      </c>
      <c r="F25" s="8" t="s">
        <v>86</v>
      </c>
    </row>
    <row r="26" ht="15.75" customHeight="1">
      <c r="B26" s="12" t="s">
        <v>27</v>
      </c>
      <c r="C26" s="36">
        <f t="shared" ref="C26:C27" si="2">C7</f>
        <v>100000</v>
      </c>
      <c r="D26" s="36">
        <f>C22</f>
        <v>100000</v>
      </c>
      <c r="E26" s="35">
        <f>C7-C22</f>
        <v>0</v>
      </c>
      <c r="F26" s="12" t="str">
        <f>IF(C7-C22=0,"OK - vse alokovano",IF(C7-C22&gt;0,"Zbyva volne - pridej k invest./kapesne","POZOR: prealokovano!"))</f>
        <v>OK - vse alokovano</v>
      </c>
    </row>
    <row r="27" ht="15.75" customHeight="1">
      <c r="B27" s="12" t="s">
        <v>39</v>
      </c>
      <c r="C27" s="36">
        <f t="shared" si="2"/>
        <v>20000</v>
      </c>
      <c r="D27" s="36">
        <f>D22</f>
        <v>20000</v>
      </c>
      <c r="E27" s="35">
        <f>C8-D22</f>
        <v>0</v>
      </c>
      <c r="F27" s="12" t="str">
        <f>IF(C8-D22=0,"OK - vse alokovano",IF(C8-D22&gt;0,"Zbyva volne - pridej k invest./kapesne","POZOR: prealokovano!"))</f>
        <v>OK - vse alokovano</v>
      </c>
    </row>
    <row r="28" ht="15.75" customHeight="1"/>
    <row r="29" ht="21.75" customHeight="1">
      <c r="B29" s="9" t="s">
        <v>87</v>
      </c>
      <c r="C29" s="4"/>
      <c r="D29" s="4"/>
      <c r="E29" s="4"/>
      <c r="F29" s="6"/>
    </row>
    <row r="30" ht="15.75" customHeight="1">
      <c r="B30" s="8" t="s">
        <v>88</v>
      </c>
      <c r="C30" s="8" t="s">
        <v>89</v>
      </c>
      <c r="D30" s="8" t="s">
        <v>90</v>
      </c>
      <c r="E30" s="8" t="s">
        <v>91</v>
      </c>
      <c r="F30" s="8" t="s">
        <v>92</v>
      </c>
    </row>
    <row r="31" ht="15.75" customHeight="1">
      <c r="B31" s="12" t="s">
        <v>55</v>
      </c>
      <c r="C31" s="11" t="s">
        <v>93</v>
      </c>
      <c r="D31" s="36">
        <f>E14</f>
        <v>50000</v>
      </c>
      <c r="E31" s="36">
        <f>E14-C15</f>
        <v>0</v>
      </c>
      <c r="F31" s="12" t="s">
        <v>94</v>
      </c>
    </row>
    <row r="32" ht="15.75" customHeight="1">
      <c r="B32" s="12" t="s">
        <v>65</v>
      </c>
      <c r="C32" s="11" t="s">
        <v>93</v>
      </c>
      <c r="D32" s="36">
        <f>E16</f>
        <v>25000</v>
      </c>
      <c r="E32" s="36">
        <f>E16</f>
        <v>25000</v>
      </c>
      <c r="F32" s="12" t="s">
        <v>95</v>
      </c>
    </row>
    <row r="33" ht="15.75" customHeight="1">
      <c r="B33" s="12" t="s">
        <v>96</v>
      </c>
      <c r="C33" s="11" t="s">
        <v>27</v>
      </c>
      <c r="D33" s="36">
        <f>C18</f>
        <v>15000</v>
      </c>
      <c r="E33" s="36">
        <f>C18</f>
        <v>15000</v>
      </c>
      <c r="F33" s="12" t="s">
        <v>97</v>
      </c>
    </row>
    <row r="34" ht="15.75" customHeight="1">
      <c r="B34" s="12" t="s">
        <v>98</v>
      </c>
      <c r="C34" s="11" t="s">
        <v>39</v>
      </c>
      <c r="D34" s="36">
        <f>D18</f>
        <v>10000</v>
      </c>
      <c r="E34" s="36">
        <f>D18</f>
        <v>10000</v>
      </c>
      <c r="F34" s="12" t="s">
        <v>97</v>
      </c>
    </row>
    <row r="35" ht="15.75" customHeight="1">
      <c r="B35" s="12" t="s">
        <v>58</v>
      </c>
      <c r="C35" s="11" t="s">
        <v>27</v>
      </c>
      <c r="D35" s="36">
        <f>C19</f>
        <v>10000</v>
      </c>
      <c r="E35" s="36">
        <f>C19</f>
        <v>10000</v>
      </c>
      <c r="F35" s="12" t="s">
        <v>99</v>
      </c>
    </row>
    <row r="36" ht="15.75" customHeight="1">
      <c r="B36" s="12" t="s">
        <v>66</v>
      </c>
      <c r="C36" s="11" t="s">
        <v>39</v>
      </c>
      <c r="D36" s="36">
        <f>C20+D21</f>
        <v>10000</v>
      </c>
      <c r="E36" s="36">
        <f>C20+D21</f>
        <v>10000</v>
      </c>
      <c r="F36" s="12" t="s">
        <v>100</v>
      </c>
    </row>
    <row r="37" ht="15.75" customHeight="1"/>
    <row r="38" ht="15.75" customHeight="1"/>
    <row r="39" ht="21.75" customHeight="1">
      <c r="B39" s="9" t="s">
        <v>101</v>
      </c>
      <c r="C39" s="4"/>
      <c r="D39" s="4"/>
      <c r="E39" s="4"/>
      <c r="F39" s="6"/>
    </row>
    <row r="40" ht="15.75" customHeight="1">
      <c r="B40" s="12" t="s">
        <v>102</v>
      </c>
      <c r="C40" s="37">
        <f>C17</f>
        <v>300000</v>
      </c>
    </row>
    <row r="41" ht="15.75" customHeight="1">
      <c r="B41" s="12" t="s">
        <v>103</v>
      </c>
      <c r="C41" s="38">
        <f>E16</f>
        <v>25000</v>
      </c>
    </row>
    <row r="42" ht="15.75" customHeight="1">
      <c r="B42" s="17" t="s">
        <v>104</v>
      </c>
      <c r="C42" s="39" t="str">
        <f>IF(E16=0,"-",ROUNDUP(C17/E16,0)&amp;" mes. ("&amp;INT(C17/E16/12)&amp;" r "&amp;(ROUNDUP(C17/E16,0)-INT(C17/E16/12)*12)&amp;" m)")</f>
        <v>12 mes. (1 r 0 m)</v>
      </c>
    </row>
    <row r="43" ht="15.75" customHeight="1"/>
    <row r="44" ht="15.75" customHeight="1">
      <c r="B44" s="30" t="s">
        <v>105</v>
      </c>
    </row>
    <row r="45" ht="15.75" customHeight="1">
      <c r="B45" s="8" t="s">
        <v>106</v>
      </c>
      <c r="C45" s="8" t="s">
        <v>107</v>
      </c>
      <c r="D45" s="8" t="s">
        <v>108</v>
      </c>
      <c r="E45" s="8" t="s">
        <v>109</v>
      </c>
      <c r="F45" s="8" t="s">
        <v>110</v>
      </c>
    </row>
    <row r="46" ht="15.75" customHeight="1">
      <c r="B46" s="11">
        <v>1.0</v>
      </c>
      <c r="C46" s="36">
        <f>IF(0+E16&lt;=C17,E16,MAX(0,C17-0))</f>
        <v>25000</v>
      </c>
      <c r="D46" s="36">
        <f>0+C46</f>
        <v>25000</v>
      </c>
      <c r="E46" s="40">
        <f>IF(C17=0,0,D46/C17)</f>
        <v>0.08333333333</v>
      </c>
      <c r="F46" s="12" t="str">
        <f>IF(D46&gt;=C17,"CIL DOSAZEN","-")</f>
        <v>-</v>
      </c>
    </row>
    <row r="47" ht="15.75" customHeight="1">
      <c r="B47" s="11">
        <v>2.0</v>
      </c>
      <c r="C47" s="36">
        <f>IF(D46+E16&lt;=C17,E16,MAX(0,C17-D46))</f>
        <v>25000</v>
      </c>
      <c r="D47" s="36">
        <f t="shared" ref="D47:D60" si="3">D46+C47</f>
        <v>50000</v>
      </c>
      <c r="E47" s="40">
        <f>IF(C17=0,0,D47/C17)</f>
        <v>0.1666666667</v>
      </c>
      <c r="F47" s="12" t="str">
        <f>IF(D47&gt;=C17,"CIL DOSAZEN","-")</f>
        <v>-</v>
      </c>
    </row>
    <row r="48" ht="15.75" customHeight="1">
      <c r="B48" s="11">
        <v>3.0</v>
      </c>
      <c r="C48" s="36">
        <f>IF(D47+E16&lt;=C17,E16,MAX(0,C17-D47))</f>
        <v>25000</v>
      </c>
      <c r="D48" s="36">
        <f t="shared" si="3"/>
        <v>75000</v>
      </c>
      <c r="E48" s="40">
        <f>IF(C17=0,0,D48/C17)</f>
        <v>0.25</v>
      </c>
      <c r="F48" s="12" t="str">
        <f>IF(D48&gt;=C17,"CIL DOSAZEN","-")</f>
        <v>-</v>
      </c>
    </row>
    <row r="49" ht="15.75" customHeight="1">
      <c r="B49" s="11">
        <v>4.0</v>
      </c>
      <c r="C49" s="36">
        <f>IF(D48+E16&lt;=C17,E16,MAX(0,C17-D48))</f>
        <v>25000</v>
      </c>
      <c r="D49" s="36">
        <f t="shared" si="3"/>
        <v>100000</v>
      </c>
      <c r="E49" s="40">
        <f>IF(C17=0,0,D49/C17)</f>
        <v>0.3333333333</v>
      </c>
      <c r="F49" s="12" t="str">
        <f>IF(D49&gt;=C17,"CIL DOSAZEN","-")</f>
        <v>-</v>
      </c>
    </row>
    <row r="50" ht="15.75" customHeight="1">
      <c r="B50" s="11">
        <v>5.0</v>
      </c>
      <c r="C50" s="36">
        <f>IF(D49+E16&lt;=C17,E16,MAX(0,C17-D49))</f>
        <v>25000</v>
      </c>
      <c r="D50" s="36">
        <f t="shared" si="3"/>
        <v>125000</v>
      </c>
      <c r="E50" s="40">
        <f>IF(C17=0,0,D50/C17)</f>
        <v>0.4166666667</v>
      </c>
      <c r="F50" s="12" t="str">
        <f>IF(D50&gt;=C17,"CIL DOSAZEN","-")</f>
        <v>-</v>
      </c>
    </row>
    <row r="51" ht="15.75" customHeight="1">
      <c r="B51" s="11">
        <v>6.0</v>
      </c>
      <c r="C51" s="36">
        <f>IF(D50+E16&lt;=C17,E16,MAX(0,C17-D50))</f>
        <v>25000</v>
      </c>
      <c r="D51" s="36">
        <f t="shared" si="3"/>
        <v>150000</v>
      </c>
      <c r="E51" s="40">
        <f>IF(C17=0,0,D51/C17)</f>
        <v>0.5</v>
      </c>
      <c r="F51" s="12" t="str">
        <f>IF(D51&gt;=C17,"CIL DOSAZEN","-")</f>
        <v>-</v>
      </c>
    </row>
    <row r="52" ht="15.75" customHeight="1">
      <c r="B52" s="11">
        <v>7.0</v>
      </c>
      <c r="C52" s="36">
        <f>IF(D51+E16&lt;=C17,E16,MAX(0,C17-D51))</f>
        <v>25000</v>
      </c>
      <c r="D52" s="36">
        <f t="shared" si="3"/>
        <v>175000</v>
      </c>
      <c r="E52" s="40">
        <f>IF(C17=0,0,D52/C17)</f>
        <v>0.5833333333</v>
      </c>
      <c r="F52" s="12" t="str">
        <f>IF(D52&gt;=C17,"CIL DOSAZEN","-")</f>
        <v>-</v>
      </c>
    </row>
    <row r="53" ht="15.75" customHeight="1">
      <c r="B53" s="11">
        <v>8.0</v>
      </c>
      <c r="C53" s="36">
        <f>IF(D52+E16&lt;=C17,E16,MAX(0,C17-D52))</f>
        <v>25000</v>
      </c>
      <c r="D53" s="36">
        <f t="shared" si="3"/>
        <v>200000</v>
      </c>
      <c r="E53" s="40">
        <f>IF(C17=0,0,D53/C17)</f>
        <v>0.6666666667</v>
      </c>
      <c r="F53" s="12" t="str">
        <f>IF(D53&gt;=C17,"CIL DOSAZEN","-")</f>
        <v>-</v>
      </c>
    </row>
    <row r="54" ht="15.75" customHeight="1">
      <c r="B54" s="11">
        <v>9.0</v>
      </c>
      <c r="C54" s="36">
        <f>IF(D53+E16&lt;=C17,E16,MAX(0,C17-D53))</f>
        <v>25000</v>
      </c>
      <c r="D54" s="36">
        <f t="shared" si="3"/>
        <v>225000</v>
      </c>
      <c r="E54" s="40">
        <f>IF(C17=0,0,D54/C17)</f>
        <v>0.75</v>
      </c>
      <c r="F54" s="12" t="str">
        <f>IF(D54&gt;=C17,"CIL DOSAZEN","-")</f>
        <v>-</v>
      </c>
    </row>
    <row r="55" ht="15.75" customHeight="1">
      <c r="B55" s="11">
        <v>10.0</v>
      </c>
      <c r="C55" s="36">
        <f>IF(D54+E16&lt;=C17,E16,MAX(0,C17-D54))</f>
        <v>25000</v>
      </c>
      <c r="D55" s="36">
        <f t="shared" si="3"/>
        <v>250000</v>
      </c>
      <c r="E55" s="40">
        <f>IF(C17=0,0,D55/C17)</f>
        <v>0.8333333333</v>
      </c>
      <c r="F55" s="12" t="str">
        <f>IF(D55&gt;=C17,"CIL DOSAZEN","-")</f>
        <v>-</v>
      </c>
    </row>
    <row r="56" ht="15.75" customHeight="1">
      <c r="B56" s="11">
        <v>11.0</v>
      </c>
      <c r="C56" s="36">
        <f>IF(D55+E16&lt;=C17,E16,MAX(0,C17-D55))</f>
        <v>25000</v>
      </c>
      <c r="D56" s="36">
        <f t="shared" si="3"/>
        <v>275000</v>
      </c>
      <c r="E56" s="40">
        <f>IF(C17=0,0,D56/C17)</f>
        <v>0.9166666667</v>
      </c>
      <c r="F56" s="12" t="str">
        <f>IF(D56&gt;=C17,"CIL DOSAZEN","-")</f>
        <v>-</v>
      </c>
    </row>
    <row r="57" ht="15.75" customHeight="1">
      <c r="B57" s="11">
        <v>12.0</v>
      </c>
      <c r="C57" s="36">
        <f>IF(D56+E16&lt;=C17,E16,MAX(0,C17-D56))</f>
        <v>25000</v>
      </c>
      <c r="D57" s="36">
        <f t="shared" si="3"/>
        <v>300000</v>
      </c>
      <c r="E57" s="40">
        <f>IF(C17=0,0,D57/C17)</f>
        <v>1</v>
      </c>
      <c r="F57" s="12" t="str">
        <f>IF(D57&gt;=C17,"CIL DOSAZEN","-")</f>
        <v>CIL DOSAZEN</v>
      </c>
    </row>
    <row r="58" ht="15.75" customHeight="1">
      <c r="B58" s="11">
        <v>13.0</v>
      </c>
      <c r="C58" s="36">
        <f>IF(D57+E16&lt;=C17,E16,MAX(0,C17-D57))</f>
        <v>0</v>
      </c>
      <c r="D58" s="36">
        <f t="shared" si="3"/>
        <v>300000</v>
      </c>
      <c r="E58" s="40">
        <f>IF(C17=0,0,D58/C17)</f>
        <v>1</v>
      </c>
      <c r="F58" s="12" t="str">
        <f>IF(D58&gt;=C17,"CIL DOSAZEN","-")</f>
        <v>CIL DOSAZEN</v>
      </c>
    </row>
    <row r="59" ht="15.75" customHeight="1">
      <c r="B59" s="11">
        <v>14.0</v>
      </c>
      <c r="C59" s="36">
        <f>IF(D58+E16&lt;=C17,E16,MAX(0,C17-D58))</f>
        <v>0</v>
      </c>
      <c r="D59" s="36">
        <f t="shared" si="3"/>
        <v>300000</v>
      </c>
      <c r="E59" s="40">
        <f>IF(C17=0,0,D59/C17)</f>
        <v>1</v>
      </c>
      <c r="F59" s="12" t="str">
        <f>IF(D59&gt;=C17,"CIL DOSAZEN","-")</f>
        <v>CIL DOSAZEN</v>
      </c>
    </row>
    <row r="60" ht="15.75" customHeight="1">
      <c r="B60" s="11">
        <v>15.0</v>
      </c>
      <c r="C60" s="36">
        <f>IF(D59+E16&lt;=C17,E16,MAX(0,C17-D59))</f>
        <v>0</v>
      </c>
      <c r="D60" s="36">
        <f t="shared" si="3"/>
        <v>300000</v>
      </c>
      <c r="E60" s="40">
        <f>IF(C17=0,0,D60/C17)</f>
        <v>1</v>
      </c>
      <c r="F60" s="12" t="str">
        <f>IF(D60&gt;=C17,"CIL DOSAZEN","-")</f>
        <v>CIL DOSAZEN</v>
      </c>
    </row>
    <row r="61" ht="15.75" customHeight="1"/>
    <row r="62" ht="15.75" customHeight="1">
      <c r="B62" s="41" t="s">
        <v>111</v>
      </c>
    </row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B2:F2"/>
    <mergeCell ref="B3:F3"/>
    <mergeCell ref="B5:F5"/>
    <mergeCell ref="B12:F12"/>
    <mergeCell ref="B24:F24"/>
    <mergeCell ref="B29:F29"/>
    <mergeCell ref="B39:F39"/>
    <mergeCell ref="B62:F62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0"/>
    <col customWidth="1" min="2" max="2" width="5.0"/>
    <col customWidth="1" min="3" max="3" width="20.0"/>
    <col customWidth="1" min="4" max="4" width="5.0"/>
    <col customWidth="1" min="5" max="5" width="28.0"/>
    <col customWidth="1" min="6" max="6" width="18.0"/>
    <col customWidth="1" min="7" max="7" width="40.0"/>
    <col customWidth="1" min="8" max="26" width="8.71"/>
  </cols>
  <sheetData>
    <row r="2" ht="27.75" customHeight="1">
      <c r="B2" s="2" t="s">
        <v>2</v>
      </c>
      <c r="C2" s="4"/>
      <c r="D2" s="4"/>
      <c r="E2" s="4"/>
      <c r="F2" s="4"/>
      <c r="G2" s="6"/>
    </row>
    <row r="3">
      <c r="B3" s="7" t="s">
        <v>5</v>
      </c>
    </row>
    <row r="5">
      <c r="B5" s="8" t="s">
        <v>8</v>
      </c>
      <c r="C5" s="8" t="s">
        <v>13</v>
      </c>
      <c r="D5" s="8" t="s">
        <v>15</v>
      </c>
      <c r="E5" s="8" t="s">
        <v>16</v>
      </c>
      <c r="F5" s="8" t="s">
        <v>20</v>
      </c>
      <c r="G5" s="8" t="s">
        <v>23</v>
      </c>
    </row>
    <row r="6">
      <c r="B6" s="11">
        <v>1.0</v>
      </c>
      <c r="C6" s="12" t="s">
        <v>27</v>
      </c>
      <c r="D6" s="13" t="s">
        <v>15</v>
      </c>
      <c r="E6" s="12" t="s">
        <v>31</v>
      </c>
      <c r="F6" s="16">
        <f>'Rozdělení peněz'!C14</f>
        <v>50000</v>
      </c>
      <c r="G6" s="12" t="s">
        <v>44</v>
      </c>
    </row>
    <row r="7">
      <c r="B7" s="11">
        <v>2.0</v>
      </c>
      <c r="C7" s="12" t="s">
        <v>39</v>
      </c>
      <c r="D7" s="13" t="s">
        <v>15</v>
      </c>
      <c r="E7" s="12" t="s">
        <v>31</v>
      </c>
      <c r="F7" s="16">
        <f>'Rozdělení peněz'!D14</f>
        <v>0</v>
      </c>
      <c r="G7" s="12" t="s">
        <v>46</v>
      </c>
    </row>
    <row r="8">
      <c r="B8" s="11">
        <v>3.0</v>
      </c>
      <c r="C8" s="12" t="s">
        <v>27</v>
      </c>
      <c r="D8" s="13" t="s">
        <v>15</v>
      </c>
      <c r="E8" s="12" t="s">
        <v>47</v>
      </c>
      <c r="F8" s="16">
        <f>'Rozdělení peněz'!C16</f>
        <v>20000</v>
      </c>
      <c r="G8" s="12" t="s">
        <v>48</v>
      </c>
    </row>
    <row r="9">
      <c r="B9" s="11">
        <v>4.0</v>
      </c>
      <c r="C9" s="12" t="s">
        <v>39</v>
      </c>
      <c r="D9" s="13" t="s">
        <v>15</v>
      </c>
      <c r="E9" s="12" t="s">
        <v>47</v>
      </c>
      <c r="F9" s="16">
        <f>'Rozdělení peněz'!D16</f>
        <v>5000</v>
      </c>
      <c r="G9" s="12" t="s">
        <v>48</v>
      </c>
    </row>
    <row r="10">
      <c r="B10" s="11">
        <v>5.0</v>
      </c>
      <c r="C10" s="12" t="s">
        <v>27</v>
      </c>
      <c r="D10" s="13" t="s">
        <v>15</v>
      </c>
      <c r="E10" s="12" t="s">
        <v>54</v>
      </c>
      <c r="F10" s="16">
        <f>'Rozdělení peněz'!C18</f>
        <v>15000</v>
      </c>
      <c r="G10" s="12" t="s">
        <v>56</v>
      </c>
    </row>
    <row r="11">
      <c r="B11" s="11">
        <v>6.0</v>
      </c>
      <c r="C11" s="12" t="s">
        <v>39</v>
      </c>
      <c r="D11" s="13" t="s">
        <v>15</v>
      </c>
      <c r="E11" s="12" t="s">
        <v>57</v>
      </c>
      <c r="F11" s="16">
        <f>'Rozdělení peněz'!D18</f>
        <v>10000</v>
      </c>
      <c r="G11" s="12" t="s">
        <v>56</v>
      </c>
    </row>
    <row r="12">
      <c r="B12" s="11">
        <v>7.0</v>
      </c>
      <c r="C12" s="12" t="s">
        <v>27</v>
      </c>
      <c r="D12" s="13" t="s">
        <v>15</v>
      </c>
      <c r="E12" s="12" t="s">
        <v>58</v>
      </c>
      <c r="F12" s="16">
        <f>'Rozdělení peněz'!C19</f>
        <v>10000</v>
      </c>
      <c r="G12" s="12" t="s">
        <v>61</v>
      </c>
    </row>
    <row r="13">
      <c r="B13" s="23">
        <v>8.0</v>
      </c>
      <c r="C13" s="25" t="s">
        <v>27</v>
      </c>
      <c r="D13" s="26" t="s">
        <v>15</v>
      </c>
      <c r="E13" s="25" t="s">
        <v>62</v>
      </c>
      <c r="F13" s="27">
        <f>'Rozdělení peněz'!C20</f>
        <v>5000</v>
      </c>
      <c r="G13" s="25" t="s">
        <v>63</v>
      </c>
    </row>
    <row r="14">
      <c r="B14" s="11">
        <v>9.0</v>
      </c>
      <c r="C14" s="12" t="s">
        <v>39</v>
      </c>
      <c r="D14" s="13" t="s">
        <v>15</v>
      </c>
      <c r="E14" s="12" t="s">
        <v>66</v>
      </c>
      <c r="F14" s="16">
        <f>'Rozdělení peněz'!D21</f>
        <v>5000</v>
      </c>
      <c r="G14" s="12" t="s">
        <v>67</v>
      </c>
    </row>
    <row r="15">
      <c r="C15" s="30" t="s">
        <v>68</v>
      </c>
      <c r="F15" s="31">
        <f>'Rozdělení peněz'!C22</f>
        <v>100000</v>
      </c>
      <c r="G15" s="32" t="str">
        <f>IF(F15='Rozdělení peněz'!C7,"= prijem muze","&lt;&gt; prijem muze (rozdil)")</f>
        <v>= prijem muze</v>
      </c>
    </row>
    <row r="16">
      <c r="C16" s="30" t="s">
        <v>71</v>
      </c>
      <c r="F16" s="31">
        <f>'Rozdělení peněz'!D22</f>
        <v>20000</v>
      </c>
      <c r="G16" s="32" t="str">
        <f>IF(F16='Rozdělení peněz'!C8,"= prijem zeny","&lt;&gt; prijem zeny (rozdil)")</f>
        <v>= prijem zeny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2:G2"/>
    <mergeCell ref="B3:G3"/>
  </mergeCell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0"/>
    <col customWidth="1" min="2" max="2" width="100.0"/>
    <col customWidth="1" min="3" max="26" width="8.71"/>
  </cols>
  <sheetData>
    <row r="2" ht="27.75" customHeight="1">
      <c r="B2" s="1" t="s">
        <v>0</v>
      </c>
    </row>
    <row r="4">
      <c r="B4" s="3"/>
    </row>
    <row r="5">
      <c r="B5" s="5" t="s">
        <v>3</v>
      </c>
    </row>
    <row r="6" ht="45.0" customHeight="1">
      <c r="B6" s="3" t="s">
        <v>4</v>
      </c>
    </row>
    <row r="7">
      <c r="B7" s="3"/>
    </row>
    <row r="8">
      <c r="B8" s="5" t="s">
        <v>7</v>
      </c>
    </row>
    <row r="9" ht="27.75" customHeight="1">
      <c r="B9" s="3" t="s">
        <v>10</v>
      </c>
    </row>
    <row r="10" ht="27.75" customHeight="1">
      <c r="B10" s="3" t="s">
        <v>11</v>
      </c>
    </row>
    <row r="11" ht="27.75" customHeight="1">
      <c r="B11" s="3" t="s">
        <v>12</v>
      </c>
    </row>
    <row r="12" ht="27.75" customHeight="1">
      <c r="B12" s="3" t="s">
        <v>14</v>
      </c>
    </row>
    <row r="13">
      <c r="B13" s="3"/>
    </row>
    <row r="14">
      <c r="B14" s="5" t="s">
        <v>17</v>
      </c>
    </row>
    <row r="15" ht="45.0" customHeight="1">
      <c r="B15" s="3" t="s">
        <v>19</v>
      </c>
    </row>
    <row r="16">
      <c r="B16" s="3"/>
    </row>
    <row r="17">
      <c r="B17" s="5" t="s">
        <v>22</v>
      </c>
    </row>
    <row r="18" ht="45.0" customHeight="1">
      <c r="B18" s="3" t="s">
        <v>24</v>
      </c>
    </row>
    <row r="19">
      <c r="B19" s="3"/>
    </row>
    <row r="20">
      <c r="B20" s="5" t="s">
        <v>25</v>
      </c>
    </row>
    <row r="21" ht="27.75" customHeight="1">
      <c r="B21" s="3" t="s">
        <v>26</v>
      </c>
    </row>
    <row r="22" ht="27.75" customHeight="1">
      <c r="B22" s="3" t="s">
        <v>28</v>
      </c>
    </row>
    <row r="23" ht="27.75" customHeight="1">
      <c r="B23" s="3" t="s">
        <v>29</v>
      </c>
    </row>
    <row r="24" ht="27.75" customHeight="1">
      <c r="B24" s="3" t="s">
        <v>30</v>
      </c>
    </row>
    <row r="25" ht="27.75" customHeight="1">
      <c r="B25" s="3" t="s">
        <v>32</v>
      </c>
    </row>
    <row r="26" ht="15.75" customHeight="1">
      <c r="B26" s="3"/>
    </row>
    <row r="27" ht="15.75" customHeight="1">
      <c r="B27" s="5" t="s">
        <v>33</v>
      </c>
    </row>
    <row r="28" ht="27.75" customHeight="1">
      <c r="B28" s="3" t="s">
        <v>34</v>
      </c>
    </row>
    <row r="29" ht="27.75" customHeight="1">
      <c r="B29" s="3" t="s">
        <v>35</v>
      </c>
    </row>
    <row r="30" ht="27.75" customHeight="1">
      <c r="B30" s="3" t="s">
        <v>36</v>
      </c>
    </row>
    <row r="31" ht="15.75" customHeight="1">
      <c r="B31" s="3"/>
    </row>
    <row r="32" ht="15.75" customHeight="1">
      <c r="B32" s="5" t="s">
        <v>38</v>
      </c>
    </row>
    <row r="33" ht="27.75" customHeight="1">
      <c r="B33" s="3" t="s">
        <v>40</v>
      </c>
    </row>
    <row r="34" ht="27.75" customHeight="1">
      <c r="B34" s="3" t="s">
        <v>41</v>
      </c>
    </row>
    <row r="35" ht="27.75" customHeight="1">
      <c r="B35" s="3" t="s">
        <v>45</v>
      </c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2026-07-25T19:04:04Z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